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d63cf7208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worksheet" sheetId="1" r:id="R9b1ba9c8d83745d4"/>
    <x:sheet xmlns:r="http://schemas.openxmlformats.org/officeDocument/2006/relationships" name="Worked examples" sheetId="2" r:id="Ra6675e8422e64c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($#,##0.00);&quot;-&quot;"/>
    <x:numFmt numFmtId="201" formatCode="0.0%;(0.0%);&quot;-&quot;"/>
    <x:numFmt numFmtId="202" formatCode="#,##0.0;(#,##0.0);&quot;-&quot;"/>
    <x:numFmt numFmtId="203" formatCode="$#,##0;($#,##0);&quot;-&quot;"/>
  </x:numFmts>
  <x:fonts count="8">
    <x:font>
      <x:sz val="11"/>
      <x:name val="Carlito"/>
    </x:font>
    <x:font>
      <x:sz val="11"/>
      <x:color rgb="FF172332"/>
      <x:name val="Arial"/>
    </x:font>
    <x:font>
      <x:sz val="11"/>
      <x:color rgb="FF5F6B7A"/>
      <x:name val="Arial"/>
    </x:font>
    <x:font>
      <x:b/>
      <x:sz val="16"/>
      <x:color rgb="FF17324D"/>
      <x:name val="Arial"/>
    </x:font>
    <x:font>
      <x:b/>
      <x:sz val="11"/>
      <x:color rgb="FFFFFFFF"/>
      <x:name val="Arial"/>
    </x:font>
    <x:font>
      <x:b/>
      <x:sz val="11"/>
      <x:color rgb="FF172332"/>
      <x:name val="Arial"/>
    </x:font>
    <x:font>
      <x:sz val="11"/>
      <x:color rgb="FF1558A6"/>
      <x:name val="Arial"/>
    </x:font>
    <x:font>
      <x:b/>
      <x:sz val="11"/>
      <x:color rgb="FF5F6B7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3CF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17324D"/>
      </x:bottom>
      <x:diagonal/>
    </x:border>
    <x:border>
      <x:left/>
      <x:right/>
      <x:top style="thin">
        <x:color rgb="FF98A7B5"/>
      </x:top>
      <x:bottom/>
      <x:diagonal/>
    </x:border>
    <x:border>
      <x:left/>
      <x:right/>
      <x:top/>
      <x:bottom style="thin">
        <x:color rgb="FF98A7B5"/>
      </x:bottom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2" fontId="6" fillId="3" borderId="0" xfId="0" applyNumberFormat="1" applyFont="1" applyFill="1" applyBorder="1" applyAlignment="1">
      <x:alignment horizontal="right" vertical="center"/>
    </x:xf>
    <x:xf numFmtId="201" fontId="6" fillId="3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 wrapText="0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right" vertical="center"/>
    </x:xf>
    <x:xf numFmtId="0" fontId="5" fillId="0" borderId="2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3" fontId="6" fillId="3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3" fontId="5" fillId="0" borderId="0" xfId="0" applyNumberFormat="1" applyFont="1" applyFill="1" applyBorder="1" applyAlignment="1">
      <x:alignment horizontal="right" vertical="center"/>
    </x:xf>
    <x:xf numFmtId="0" fontId="1" fillId="0" borderId="3" xfId="0" applyNumberFormat="1" applyFont="1" applyFill="1" applyBorder="1" applyAlignment="1">
      <x:alignment vertical="center"/>
    </x:xf>
    <x:xf numFmtId="202" fontId="6" fillId="3" borderId="3" xfId="0" applyNumberFormat="1" applyFont="1" applyFill="1" applyBorder="1" applyAlignment="1">
      <x:alignment horizontal="right" vertical="center"/>
    </x:xf>
    <x:xf numFmtId="203" fontId="6" fillId="3" borderId="3" xfId="0" applyNumberFormat="1" applyFont="1" applyFill="1" applyBorder="1" applyAlignment="1">
      <x:alignment horizontal="right" vertical="center"/>
    </x:xf>
    <x:xf numFmtId="203" fontId="1" fillId="0" borderId="3" xfId="0" applyNumberFormat="1" applyFont="1" applyFill="1" applyBorder="1" applyAlignment="1">
      <x:alignment horizontal="right" vertical="center"/>
    </x:xf>
    <x:xf numFmtId="203" fontId="5" fillId="0" borderId="3" xfId="0" applyNumberFormat="1" applyFont="1" applyFill="1" applyBorder="1" applyAlignment="1">
      <x:alignment horizontal="right" vertical="center"/>
    </x:xf>
    <x:xf numFmtId="201" fontId="5" fillId="0" borderId="3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8">
    <x:dxf>
      <x:font>
        <x:b/>
        <x:color rgb="FF9A231B"/>
      </x:font>
      <x:fill>
        <x:patternFill patternType="solid">
          <x:bgColor rgb="FFFCE8E6"/>
        </x:patternFill>
      </x:fill>
    </x:dxf>
    <x:dxf>
      <x:font>
        <x:b/>
        <x:color rgb="FF9A231B"/>
      </x:font>
      <x:fill>
        <x:patternFill patternType="solid">
          <x:bgColor rgb="FFFCE8E6"/>
        </x:patternFill>
      </x:fill>
    </x:dxf>
    <x:dxf>
      <x:font>
        <x:color rgb="FF9A231B"/>
      </x:font>
      <x:fill>
        <x:patternFill patternType="solid">
          <x:bgColor rgb="FFFCE8E6"/>
        </x:patternFill>
      </x:fill>
    </x:dxf>
    <x:dxf>
      <x:font>
        <x:color rgb="FF9A231B"/>
      </x:font>
      <x:fill>
        <x:patternFill patternType="solid">
          <x:bgColor rgb="FFFCE8E6"/>
        </x:patternFill>
      </x:fill>
    </x:dxf>
    <x:dxf>
      <x:font>
        <x:color rgb="FF9A231B"/>
      </x:font>
      <x:fill>
        <x:patternFill patternType="solid">
          <x:bgColor rgb="FFFCE8E6"/>
        </x:patternFill>
      </x:fill>
    </x:dxf>
    <x:dxf>
      <x:font>
        <x:color rgb="FF9A231B"/>
      </x:font>
      <x:fill>
        <x:patternFill patternType="solid">
          <x:bgColor rgb="FFFCE8E6"/>
        </x:patternFill>
      </x:fill>
    </x:dxf>
    <x:dxf>
      <x:font>
        <x:b/>
        <x:color rgb="FF9A231B"/>
      </x:font>
      <x:fill>
        <x:patternFill patternType="solid">
          <x:bgColor rgb="FFFCE8E6"/>
        </x:patternFill>
      </x:fill>
    </x:dxf>
    <x:dxf>
      <x:font>
        <x:b/>
        <x:color rgb="FF9A231B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8887cd82c4cb9" /><Relationship Type="http://schemas.openxmlformats.org/officeDocument/2006/relationships/theme" Target="/xl/theme/theme1.xml" Id="Rc9e63eed52f84f8f" /><Relationship Type="http://schemas.openxmlformats.org/officeDocument/2006/relationships/sharedStrings" Target="/xl/sharedStrings.xml" Id="Rfafe795068ed4620" /><Relationship Type="http://schemas.openxmlformats.org/officeDocument/2006/relationships/worksheet" Target="/xl/worksheets/sheet1.xml" Id="R9b1ba9c8d83745d4" /><Relationship Type="http://schemas.openxmlformats.org/officeDocument/2006/relationships/worksheet" Target="/xl/worksheets/sheet2.xml" Id="Ra6675e8422e64c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" hidden="0" customWidth="1"/>
    <x:col min="2" max="2" width="37" hidden="0" customWidth="1"/>
    <x:col min="3" max="3" width="24" hidden="0" customWidth="1"/>
    <x:col min="4" max="4" width="3" hidden="0" customWidth="1"/>
    <x:col min="5" max="5" width="83" hidden="0" customWidth="1"/>
  </x:cols>
  <x:sheetData>
    <x:row r="2" ht="23" customHeight="1">
      <x:c r="B2" s="6" t="str">
        <x:v>Web3 service pricing</x:v>
      </x:c>
      <x:c r="C2" s="7"/>
      <x:c r="D2" s="7"/>
      <x:c r="E2" s="8"/>
    </x:row>
    <x:row r="3" ht="23" customHeight="1">
      <x:c r="B3" s="2" t="str">
        <x:v>Illustrative analytics engagement</x:v>
      </x:c>
      <x:c r="C3" s="2"/>
      <x:c r="D3" s="2"/>
      <x:c r="E3" s="4" t="str">
        <x:v>USD. All amounts exclude taxes. Replace the amber inputs for your quote.</x:v>
      </x:c>
    </x:row>
    <x:row r="4" ht="23" customHeight="1">
      <x:c r="B4" s="2"/>
      <x:c r="C4" s="2"/>
      <x:c r="D4" s="2"/>
      <x:c r="E4" s="4"/>
    </x:row>
    <x:row r="5" ht="26" customHeight="1">
      <x:c r="B5" s="10" t="str">
        <x:v>QUOTE DECISION</x:v>
      </x:c>
      <x:c r="C5" s="10" t="str">
        <x:v>VALUE</x:v>
      </x:c>
      <x:c r="D5" s="2"/>
      <x:c r="E5" s="4"/>
    </x:row>
    <x:row r="6" ht="23" customHeight="1">
      <x:c r="B6" s="2" t="str">
        <x:v>Quoted service fee</x:v>
      </x:c>
      <x:c r="C6" s="15" t="n">
        <x:f>IF(AND(ISNUMBER(C23),C23&gt;=0),C23,"n.a.")</x:f>
        <x:v>4400</x:v>
      </x:c>
      <x:c r="D6" s="2"/>
      <x:c r="E6" s="4" t="str">
        <x:v>The quoted service fee is an editable input below.</x:v>
      </x:c>
    </x:row>
    <x:row r="7" ht="23" customHeight="1">
      <x:c r="B7" s="2" t="str">
        <x:v>Modelled cost-recovery fee</x:v>
      </x:c>
      <x:c r="C7" s="15" t="n">
        <x:f>C30</x:f>
        <x:v>3469.387755102041</x:v>
      </x:c>
      <x:c r="D7" s="2"/>
      <x:c r="E7" s="4" t="str">
        <x:v>Recovers the modelled cost and the payment fee. It leaves no planned surplus.</x:v>
      </x:c>
    </x:row>
    <x:row r="8" ht="23" customHeight="1">
      <x:c r="B8" s="2" t="str">
        <x:v>Fee at target margin</x:v>
      </x:c>
      <x:c r="C8" s="15" t="n">
        <x:f>C31</x:f>
        <x:v>4358.974358974358</x:v>
      </x:c>
      <x:c r="D8" s="2"/>
      <x:c r="E8" s="4" t="str">
        <x:v>The calculated fee is a planning target. Buyer willingness to pay is separate.</x:v>
      </x:c>
    </x:row>
    <x:row r="9" ht="23" customHeight="1">
      <x:c r="B9" s="2" t="str">
        <x:v>Planned surplus at quoted fee</x:v>
      </x:c>
      <x:c r="C9" s="15" t="n">
        <x:f>C33</x:f>
        <x:v>912</x:v>
      </x:c>
      <x:c r="D9" s="2"/>
      <x:c r="E9" s="4" t="str">
        <x:v>Fee less the payment charge and modelled delivery and overhead costs.</x:v>
      </x:c>
    </x:row>
    <x:row r="10" ht="23" customHeight="1">
      <x:c r="B10" s="2" t="str">
        <x:v>Planned surplus margin</x:v>
      </x:c>
      <x:c r="C10" s="16" t="n">
        <x:f>C34</x:f>
        <x:v>0.20727272727272728</x:v>
      </x:c>
      <x:c r="D10" s="2"/>
      <x:c r="E10" s="4" t="str">
        <x:v>This planning ratio is not statutory gross or net profit margin.</x:v>
      </x:c>
    </x:row>
    <x:row r="11" ht="23" customHeight="1">
      <x:c r="B11" s="2" t="str">
        <x:v>Quote result</x:v>
      </x:c>
      <x:c r="C11" s="17" t="str">
        <x:f>IF(OR(NOT(ISNUMBER(C31)),NOT(ISNUMBER(C23)),C23&lt;0),"Check inputs",IF(C23&lt;C30,"Below cost recovery",IF(C23&lt;C31,"Below target","Meets model target")))</x:f>
        <x:v>Meets model target</x:v>
      </x:c>
      <x:c r="D11" s="2"/>
      <x:c r="E11" s="4" t="str">
        <x:v>A model result does not guarantee collection, demand or actual profit.</x:v>
      </x:c>
    </x:row>
    <x:row r="12" ht="23" customHeight="1">
      <x:c r="B12" s="2"/>
      <x:c r="C12" s="2"/>
      <x:c r="D12" s="2"/>
      <x:c r="E12" s="4"/>
    </x:row>
    <x:row r="13" ht="23" customHeight="1">
      <x:c r="B13" s="2"/>
      <x:c r="C13" s="2"/>
      <x:c r="D13" s="2"/>
      <x:c r="E13" s="4"/>
    </x:row>
    <x:row r="14" ht="26" customHeight="1">
      <x:c r="B14" s="10" t="str">
        <x:v>EDITABLE INPUTS</x:v>
      </x:c>
      <x:c r="C14" s="10" t="str">
        <x:v>AMOUNT / RATE</x:v>
      </x:c>
      <x:c r="D14" s="2"/>
      <x:c r="E14" s="4"/>
    </x:row>
    <x:row r="15" ht="23" customHeight="1">
      <x:c r="B15" s="2" t="str">
        <x:v>Delivery hours for this project</x:v>
      </x:c>
      <x:c r="C15" s="22" t="n">
        <x:v>40</x:v>
      </x:c>
      <x:c r="D15" s="2"/>
      <x:c r="E15" s="4" t="str">
        <x:v>Include delivery, meetings, QA, revisions and handover time.</x:v>
      </x:c>
    </x:row>
    <x:row r="16" ht="23" customHeight="1">
      <x:c r="B16" s="2" t="str">
        <x:v>Direct labour cost per hour</x:v>
      </x:c>
      <x:c r="C16" s="21" t="n">
        <x:v>60</x:v>
      </x:c>
      <x:c r="D16" s="2"/>
      <x:c r="E16" s="4" t="str">
        <x:v>Fully allocated internal labour cost, including owner compensation once.</x:v>
      </x:c>
    </x:row>
    <x:row r="17" ht="23" customHeight="1">
      <x:c r="B17" s="2" t="str">
        <x:v>External specialist cost</x:v>
      </x:c>
      <x:c r="C17" s="21" t="n">
        <x:v>360</x:v>
      </x:c>
      <x:c r="D17" s="2"/>
      <x:c r="E17" s="4" t="str">
        <x:v>Separately purchased specialist work. Do not also count it in delivery hours.</x:v>
      </x:c>
    </x:row>
    <x:row r="18" ht="23" customHeight="1">
      <x:c r="B18" s="2" t="str">
        <x:v>Project-specific tools and data</x:v>
      </x:c>
      <x:c r="C18" s="21" t="n">
        <x:v>240</x:v>
      </x:c>
      <x:c r="D18" s="2"/>
      <x:c r="E18" s="4" t="str">
        <x:v>Costs bought for this project. Exclude these costs from shared overhead.</x:v>
      </x:c>
    </x:row>
    <x:row r="19" ht="23" customHeight="1">
      <x:c r="B19" s="2" t="str">
        <x:v>Monthly shared overhead</x:v>
      </x:c>
      <x:c r="C19" s="21" t="n">
        <x:v>1600</x:v>
      </x:c>
      <x:c r="D19" s="2"/>
      <x:c r="E19" s="4" t="str">
        <x:v>Exclude costs already charged above, including payroll and recovered idle time.</x:v>
      </x:c>
    </x:row>
    <x:row r="20" ht="23" customHeight="1">
      <x:c r="B20" s="2" t="str">
        <x:v>Expected sold delivery hours/month</x:v>
      </x:c>
      <x:c r="C20" s="22" t="n">
        <x:v>160</x:v>
      </x:c>
      <x:c r="D20" s="2"/>
      <x:c r="E20" s="4" t="str">
        <x:v>Use hours you expect to sell and deliver, including reviews and revisions.</x:v>
      </x:c>
    </x:row>
    <x:row r="21" ht="23" customHeight="1">
      <x:c r="B21" s="2" t="str">
        <x:v>Payment fee as share of service fee</x:v>
      </x:c>
      <x:c r="C21" s="23" t="n">
        <x:v>0.02</x:v>
      </x:c>
      <x:c r="D21" s="2"/>
      <x:c r="E21" s="4" t="str">
        <x:v>Illustrative 2%, not a processor quote. Replace with your applicable rate.</x:v>
      </x:c>
    </x:row>
    <x:row r="22" ht="23" customHeight="1">
      <x:c r="B22" s="2" t="str">
        <x:v>Target planned surplus margin</x:v>
      </x:c>
      <x:c r="C22" s="23" t="n">
        <x:v>0.2</x:v>
      </x:c>
      <x:c r="D22" s="2"/>
      <x:c r="E22" s="4" t="str">
        <x:v>Illustrative 20%, not a benchmark. Payment fee plus target must be below 100%.</x:v>
      </x:c>
    </x:row>
    <x:row r="23" ht="23" customHeight="1">
      <x:c r="B23" s="2" t="str">
        <x:v>Quoted service fee</x:v>
      </x:c>
      <x:c r="C23" s="21" t="n">
        <x:v>4400</x:v>
      </x:c>
      <x:c r="D23" s="2"/>
      <x:c r="E23" s="4" t="str">
        <x:v>Your proposed price, before taxes. Payment timing is a separate cash decision.</x:v>
      </x:c>
    </x:row>
    <x:row r="24" ht="23" customHeight="1">
      <x:c r="B24" s="2"/>
      <x:c r="C24" s="2"/>
      <x:c r="D24" s="2"/>
      <x:c r="E24" s="24" t="str">
        <x:f>IF(COUNT(C15:C23)&lt;&gt;9,"Enter a number in every amber cell.",IF(MIN(C15:C23)&lt;0,"Inputs cannot be negative.",IF(C20&lt;=0,"Forecast client-delivery hours must be greater than zero.",IF(C21+C22&gt;=1,"Payment fee plus target margin must be below 100%.","Inputs fit the model. Review the estimates before quoting."))))</x:f>
        <x:v>Inputs fit the model. Review the estimates before quoting.</x:v>
      </x:c>
    </x:row>
    <x:row r="25" ht="26" customHeight="1">
      <x:c r="B25" s="10" t="str">
        <x:v>CALCULATION</x:v>
      </x:c>
      <x:c r="C25" s="10" t="str">
        <x:v>VALUE</x:v>
      </x:c>
      <x:c r="D25" s="2"/>
      <x:c r="E25" s="4"/>
    </x:row>
    <x:row r="26" ht="23" customHeight="1">
      <x:c r="B26" s="2" t="str">
        <x:v>Direct labour cost</x:v>
      </x:c>
      <x:c r="C26" s="13" t="n">
        <x:f>IF(AND(ISNUMBER(C15),C15&gt;=0,ISNUMBER(C16),C16&gt;=0),C15*C16,"n.a.")</x:f>
        <x:v>2400</x:v>
      </x:c>
      <x:c r="D26" s="2"/>
      <x:c r="E26" s="4" t="str">
        <x:v>Delivery hours x direct labour cost per hour</x:v>
      </x:c>
    </x:row>
    <x:row r="27" ht="23" customHeight="1">
      <x:c r="B27" s="2" t="str">
        <x:v>Overhead per client-delivery hour</x:v>
      </x:c>
      <x:c r="C27" s="13" t="n">
        <x:f>IF(AND(ISNUMBER(C19),C19&gt;=0,ISNUMBER(C20),C20&gt;0),C19/C20,"n.a.")</x:f>
        <x:v>10</x:v>
      </x:c>
      <x:c r="D27" s="2"/>
      <x:c r="E27" s="4" t="str">
        <x:v>Monthly shared overhead / expected sold client-delivery hours in that month</x:v>
      </x:c>
    </x:row>
    <x:row r="28" ht="23" customHeight="1">
      <x:c r="B28" s="2" t="str">
        <x:v>Allocated project overhead</x:v>
      </x:c>
      <x:c r="C28" s="13" t="n">
        <x:f>IF(AND(ISNUMBER(C15),C15&gt;=0,ISNUMBER(C27)),C15*C27,"n.a.")</x:f>
        <x:v>400</x:v>
      </x:c>
      <x:c r="D28" s="2"/>
      <x:c r="E28" s="4" t="str">
        <x:v>Delivery hours for this project x overhead per client-delivery hour</x:v>
      </x:c>
    </x:row>
    <x:row r="29" ht="23" customHeight="1">
      <x:c r="B29" s="27" t="str">
        <x:v>Total planned cost, C</x:v>
      </x:c>
      <x:c r="C29" s="28" t="n">
        <x:f>IF(AND(COUNT(C26,C17:C18,C28)=4,MIN(C17:C18)&gt;=0),SUM(C26,C17:C18,C28),"n.a.")</x:f>
        <x:v>3400</x:v>
      </x:c>
      <x:c r="D29" s="2"/>
      <x:c r="E29" s="4" t="str">
        <x:v>Direct labour + specialist + project tools + allocated overhead</x:v>
      </x:c>
    </x:row>
    <x:row r="30" ht="23" customHeight="1">
      <x:c r="B30" s="2" t="str">
        <x:v>Modelled cost-recovery fee</x:v>
      </x:c>
      <x:c r="C30" s="13" t="n">
        <x:f>IF(AND(ISNUMBER(C29),ISNUMBER(C21),C21&gt;=0,C21&lt;1),C29/(1-C21),"n.a.")</x:f>
        <x:v>3469.387755102041</x:v>
      </x:c>
      <x:c r="D30" s="2"/>
      <x:c r="E30" s="4" t="str">
        <x:v>C / (1 - payment fee rate)</x:v>
      </x:c>
    </x:row>
    <x:row r="31" ht="23" customHeight="1">
      <x:c r="B31" s="2" t="str">
        <x:v>Fee at target margin</x:v>
      </x:c>
      <x:c r="C31" s="13" t="n">
        <x:f>IF(AND(ISNUMBER(C29),ISNUMBER(C21),ISNUMBER(C22),C21&gt;=0,C22&gt;=0,SUM(C21:C22)&lt;1),C29/(1-C21-C22),"n.a.")</x:f>
        <x:v>4358.974358974358</x:v>
      </x:c>
      <x:c r="D31" s="2"/>
      <x:c r="E31" s="4" t="str">
        <x:v>C / (1 - payment fee rate - target planned surplus margin)</x:v>
      </x:c>
    </x:row>
    <x:row r="32" ht="23" customHeight="1">
      <x:c r="B32" s="2" t="str">
        <x:v>Payment cost at quoted fee</x:v>
      </x:c>
      <x:c r="C32" s="13" t="n">
        <x:f>IF(AND(ISNUMBER(C23),C23&gt;=0,ISNUMBER(C21),C21&gt;=0,C21&lt;1),C23*C21,"n.a.")</x:f>
        <x:v>88</x:v>
      </x:c>
      <x:c r="D32" s="2"/>
      <x:c r="E32" s="4" t="str">
        <x:v>Quoted fee x payment fee rate</x:v>
      </x:c>
    </x:row>
    <x:row r="33" ht="23" customHeight="1">
      <x:c r="B33" s="2" t="str">
        <x:v>Planned surplus at quoted fee</x:v>
      </x:c>
      <x:c r="C33" s="13" t="n">
        <x:f>IF(AND(ISNUMBER(C23),C23&gt;=0,ISNUMBER(C29),ISNUMBER(C32)),C23-C32-C29,"n.a.")</x:f>
        <x:v>912</x:v>
      </x:c>
      <x:c r="D33" s="2"/>
      <x:c r="E33" s="4" t="str">
        <x:v>Quoted fee - payment cost - total planned cost</x:v>
      </x:c>
    </x:row>
    <x:row r="34" ht="23" customHeight="1">
      <x:c r="B34" s="2" t="str">
        <x:v>Planned surplus margin</x:v>
      </x:c>
      <x:c r="C34" s="14" t="n">
        <x:f>IF(AND(ISNUMBER(C33),ISNUMBER(C23),C23&gt;0),C33/C23,"n.a.")</x:f>
        <x:v>0.20727272727272728</x:v>
      </x:c>
      <x:c r="D34" s="2"/>
      <x:c r="E34" s="4" t="str">
        <x:v>Planned surplus / quoted fee. A zero quote has no defined margin.</x:v>
      </x:c>
    </x:row>
    <x:row r="35" ht="23" customHeight="1">
      <x:c r="B35" s="2"/>
      <x:c r="C35" s="2"/>
      <x:c r="D35" s="2"/>
      <x:c r="E35" s="4"/>
    </x:row>
    <x:row r="36" ht="23" customHeight="1">
      <x:c r="B36" s="2"/>
      <x:c r="C36" s="2"/>
      <x:c r="D36" s="2"/>
      <x:c r="E36" s="4"/>
    </x:row>
    <x:row r="37" ht="26" customHeight="1">
      <x:c r="B37" s="10" t="str">
        <x:v>MODEL BOUNDARIES</x:v>
      </x:c>
      <x:c r="C37" s="10" t="str"/>
      <x:c r="D37" s="2"/>
      <x:c r="E37" s="4"/>
    </x:row>
    <x:row r="38" ht="23" customHeight="1">
      <x:c r="B38" s="2" t="str">
        <x:v>Basis</x:v>
      </x:c>
      <x:c r="C38" s="2"/>
      <x:c r="D38" s="2"/>
      <x:c r="E38" s="4" t="str">
        <x:v>A teaching model for one quote. All starting figures are hypothetical.</x:v>
      </x:c>
    </x:row>
    <x:row r="39" ht="23" customHeight="1">
      <x:c r="B39" s="2" t="str">
        <x:v>Capacity</x:v>
      </x:c>
      <x:c r="C39" s="2"/>
      <x:c r="D39" s="2"/>
      <x:c r="E39" s="4" t="str">
        <x:v>Use sold delivery hours, not calendar availability, for overhead allocation.</x:v>
      </x:c>
    </x:row>
    <x:row r="40" ht="23" customHeight="1">
      <x:c r="B40" s="2" t="str">
        <x:v>Labour basis</x:v>
      </x:c>
      <x:c r="C40" s="2"/>
      <x:c r="D40" s="2"/>
      <x:c r="E40" s="4" t="str">
        <x:v>If labour spreads fixed pay across sold hours, re-estimate that rate as well.</x:v>
      </x:c>
    </x:row>
    <x:row r="41" ht="23" customHeight="1">
      <x:c r="B41" s="2" t="str">
        <x:v>Excluded items</x:v>
      </x:c>
      <x:c r="C41" s="2"/>
      <x:c r="D41" s="2"/>
      <x:c r="E41" s="4" t="str">
        <x:v>Taxes, financing, bad debt and token-price movements are not modelled.</x:v>
      </x:c>
    </x:row>
    <x:row r="42" ht="23" customHeight="1">
      <x:c r="B42" s="2" t="str">
        <x:v>Payment fee</x:v>
      </x:c>
      <x:c r="C42" s="2"/>
      <x:c r="D42" s="2"/>
      <x:c r="E42" s="4" t="str">
        <x:v>Add fixed charges to project costs. Use the true base if fees apply elsewhere.</x:v>
      </x:c>
    </x:row>
    <x:row r="43" ht="23" customHeight="1">
      <x:c r="B43" s="2" t="str">
        <x:v>Owner pay</x:v>
      </x:c>
      <x:c r="C43" s="2"/>
      <x:c r="D43" s="2"/>
      <x:c r="E43" s="4" t="str">
        <x:v>Pay for work is a cost. Modelled surplus remains before income tax.</x:v>
      </x:c>
    </x:row>
    <x:row r="44" ht="23" customHeight="1">
      <x:c r="B44" s="2" t="str">
        <x:v>Cash</x:v>
      </x:c>
      <x:c r="C44" s="2"/>
      <x:c r="D44" s="2"/>
      <x:c r="E44" s="4" t="str">
        <x:v>Allocated overhead is a planning charge. This sheet is not a cash forecast.</x:v>
      </x:c>
    </x:row>
    <x:row r="45" ht="23" customHeight="1">
      <x:c r="B45" s="2" t="str">
        <x:v>Source of example inputs</x:v>
      </x:c>
      <x:c r="C45" s="2"/>
      <x:c r="D45" s="2"/>
      <x:c r="E45" s="4" t="str">
        <x:v>LeadGenCrypto article teaching example, 26 October 2026. No client data.</x:v>
      </x:c>
    </x:row>
    <x:row r="46" ht="23" customHeight="1">
      <x:c r="B46" s="2" t="str">
        <x:v>Workbook use</x:v>
      </x:c>
      <x:c r="C46" s="2"/>
      <x:c r="D46" s="2"/>
      <x:c r="E46" s="4" t="str">
        <x:v>Amber cells are editable. Formulas are visible and use no macros or connections.</x:v>
      </x:c>
    </x:row>
  </x:sheetData>
  <x:conditionalFormatting sqref="C11:C11">
    <x:cfRule type="notContainsText" dxfId="0" priority="1" text="Meets model target"/>
  </x:conditionalFormatting>
  <x:conditionalFormatting sqref="E24:E24">
    <x:cfRule type="notContainsText" dxfId="1" priority="2" text="Inputs fit"/>
  </x:conditionalFormatting>
  <x:conditionalFormatting sqref="C15:C23">
    <x:cfRule type="expression" dxfId="2" priority="3">
      <x:formula>OR(NOT(ISNUMBER(C15)),C15&lt;0)</x:formula>
    </x:cfRule>
  </x:conditionalFormatting>
  <x:conditionalFormatting sqref="C20:C20">
    <x:cfRule type="expression" dxfId="3" priority="4">
      <x:formula>OR(NOT(ISNUMBER(C20)),C20&lt;=0)</x:formula>
    </x:cfRule>
  </x:conditionalFormatting>
  <x:conditionalFormatting sqref="C21:C22">
    <x:cfRule type="expression" dxfId="4" priority="5">
      <x:formula>SUM($C$21:$C$22)&gt;=1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86681"/>
  </x:sheetPr>
  <x:sheetViews>
    <x:sheetView showGridLines="0" workbookViewId="0"/>
  </x:sheetViews>
  <x:sheetFormatPr defaultRowHeight="15"/>
  <x:cols>
    <x:col min="1" max="1" width="3" hidden="0" customWidth="1"/>
    <x:col min="2" max="2" width="32" hidden="0" customWidth="1"/>
    <x:col min="3" max="3" width="13" hidden="0" customWidth="1"/>
    <x:col min="4" max="4" width="13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2" ht="23" customHeight="1">
      <x:c r="B2" s="6" t="str">
        <x:v>Worked examples</x:v>
      </x:c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3" ht="23" customHeight="1">
      <x:c r="B3" s="2" t="str">
        <x:v>Illustrative USD calculations</x:v>
      </x:c>
      <x:c r="C3" s="2"/>
      <x:c r="D3" s="2"/>
      <x:c r="E3" s="2" t="str">
        <x:v>Independent examples. Editing Quote worksheet does not change this table.</x:v>
      </x:c>
      <x:c r="F3" s="2"/>
      <x:c r="G3" s="2"/>
      <x:c r="H3" s="2"/>
      <x:c r="I3" s="2"/>
      <x:c r="J3" s="2"/>
      <x:c r="K3" s="2"/>
      <x:c r="L3" s="2"/>
    </x:row>
    <x:row r="4" ht="23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8" customHeight="1">
      <x:c r="B6" s="30" t="str">
        <x:v>Quote example</x:v>
      </x:c>
      <x:c r="C6" s="30" t="str">
        <x:v>Delivery
hours</x:v>
      </x:c>
      <x:c r="D6" s="30" t="str">
        <x:v>Sold client
hours/month</x:v>
      </x:c>
      <x:c r="E6" s="30" t="str">
        <x:v>Quoted fee
USD</x:v>
      </x:c>
      <x:c r="F6" s="30" t="str">
        <x:v>Labour
USD</x:v>
      </x:c>
      <x:c r="G6" s="30" t="str">
        <x:v>Overhead
USD</x:v>
      </x:c>
      <x:c r="H6" s="30" t="str">
        <x:v>Other costs
USD</x:v>
      </x:c>
      <x:c r="I6" s="30" t="str">
        <x:v>Total cost
USD</x:v>
      </x:c>
      <x:c r="J6" s="30" t="str">
        <x:v>Payment fee
USD</x:v>
      </x:c>
      <x:c r="K6" s="30" t="str">
        <x:v>Surplus
USD</x:v>
      </x:c>
      <x:c r="L6" s="30" t="str">
        <x:v>Surplus
margin</x:v>
      </x:c>
    </x:row>
    <x:row r="7" ht="23" customHeight="1">
      <x:c r="B7" s="2" t="str">
        <x:v>Original scope</x:v>
      </x:c>
      <x:c r="C7" s="22" t="n">
        <x:v>40</x:v>
      </x:c>
      <x:c r="D7" s="22" t="n">
        <x:v>160</x:v>
      </x:c>
      <x:c r="E7" s="31" t="n">
        <x:v>4400</x:v>
      </x:c>
      <x:c r="F7" s="33" t="n">
        <x:f>IF(AND(ISNUMBER(C7),C7&gt;=0,ISNUMBER($C$16),$C$16&gt;=0),C7*$C$16,"n.a.")</x:f>
        <x:v>2400</x:v>
      </x:c>
      <x:c r="G7" s="33" t="n">
        <x:f>IF(AND(ISNUMBER(C7),C7&gt;=0,ISNUMBER(D7),D7&gt;0,ISNUMBER($C$19),$C$19&gt;=0),C7*$C$19/D7,"n.a.")</x:f>
        <x:v>400</x:v>
      </x:c>
      <x:c r="H7" s="33" t="n">
        <x:f>IF(AND(COUNT($C$17:$C$18)=2,MIN($C$17:$C$18)&gt;=0),SUM($C$17:$C$18),"n.a.")</x:f>
        <x:v>600</x:v>
      </x:c>
      <x:c r="I7" s="33" t="n">
        <x:f>IF(COUNT(F7:H7)=3,SUM(F7:H7),"n.a.")</x:f>
        <x:v>3400</x:v>
      </x:c>
      <x:c r="J7" s="33" t="n">
        <x:f>IF(AND(ISNUMBER(E7),E7&gt;=0,ISNUMBER($C$20),$C$20&gt;=0,$C$20&lt;1),E7*$C$20,"n.a.")</x:f>
        <x:v>88</x:v>
      </x:c>
      <x:c r="K7" s="34" t="n">
        <x:f>IF(AND(ISNUMBER(E7),E7&gt;=0,COUNT(I7:J7)=2),E7-SUM(I7:J7),"n.a.")</x:f>
        <x:v>912</x:v>
      </x:c>
      <x:c r="L7" s="16" t="n">
        <x:f>IF(AND(ISNUMBER(K7),ISNUMBER(E7),E7&gt;0),K7/E7,"n.a.")</x:f>
        <x:v>0.20727272727272728</x:v>
      </x:c>
    </x:row>
    <x:row r="8" ht="23" customHeight="1">
      <x:c r="B8" s="2" t="str">
        <x:v>Discount, same scope</x:v>
      </x:c>
      <x:c r="C8" s="22" t="n">
        <x:v>40</x:v>
      </x:c>
      <x:c r="D8" s="22" t="n">
        <x:v>160</x:v>
      </x:c>
      <x:c r="E8" s="31" t="n">
        <x:v>3500</x:v>
      </x:c>
      <x:c r="F8" s="33" t="n">
        <x:f>IF(AND(ISNUMBER(C8),C8&gt;=0,ISNUMBER($C$16),$C$16&gt;=0),C8*$C$16,"n.a.")</x:f>
        <x:v>2400</x:v>
      </x:c>
      <x:c r="G8" s="33" t="n">
        <x:f>IF(AND(ISNUMBER(C8),C8&gt;=0,ISNUMBER(D8),D8&gt;0,ISNUMBER($C$19),$C$19&gt;=0),C8*$C$19/D8,"n.a.")</x:f>
        <x:v>400</x:v>
      </x:c>
      <x:c r="H8" s="33" t="n">
        <x:f>IF(AND(COUNT($C$17:$C$18)=2,MIN($C$17:$C$18)&gt;=0),SUM($C$17:$C$18),"n.a.")</x:f>
        <x:v>600</x:v>
      </x:c>
      <x:c r="I8" s="33" t="n">
        <x:f>IF(COUNT(F8:H8)=3,SUM(F8:H8),"n.a.")</x:f>
        <x:v>3400</x:v>
      </x:c>
      <x:c r="J8" s="33" t="n">
        <x:f>IF(AND(ISNUMBER(E8),E8&gt;=0,ISNUMBER($C$20),$C$20&gt;=0,$C$20&lt;1),E8*$C$20,"n.a.")</x:f>
        <x:v>70</x:v>
      </x:c>
      <x:c r="K8" s="34" t="n">
        <x:f>IF(AND(ISNUMBER(E8),E8&gt;=0,COUNT(I8:J8)=2),E8-SUM(I8:J8),"n.a.")</x:f>
        <x:v>30</x:v>
      </x:c>
      <x:c r="L8" s="16" t="n">
        <x:f>IF(AND(ISNUMBER(K8),ISNUMBER(E8),E8&gt;0),K8/E8,"n.a.")</x:f>
        <x:v>0.008571428571428572</x:v>
      </x:c>
    </x:row>
    <x:row r="9" ht="23" customHeight="1">
      <x:c r="B9" s="2" t="str">
        <x:v>Reduced scope</x:v>
      </x:c>
      <x:c r="C9" s="22" t="n">
        <x:v>30</x:v>
      </x:c>
      <x:c r="D9" s="22" t="n">
        <x:v>160</x:v>
      </x:c>
      <x:c r="E9" s="31" t="n">
        <x:v>3500</x:v>
      </x:c>
      <x:c r="F9" s="33" t="n">
        <x:f>IF(AND(ISNUMBER(C9),C9&gt;=0,ISNUMBER($C$16),$C$16&gt;=0),C9*$C$16,"n.a.")</x:f>
        <x:v>1800</x:v>
      </x:c>
      <x:c r="G9" s="33" t="n">
        <x:f>IF(AND(ISNUMBER(C9),C9&gt;=0,ISNUMBER(D9),D9&gt;0,ISNUMBER($C$19),$C$19&gt;=0),C9*$C$19/D9,"n.a.")</x:f>
        <x:v>300</x:v>
      </x:c>
      <x:c r="H9" s="33" t="n">
        <x:f>IF(AND(COUNT($C$17:$C$18)=2,MIN($C$17:$C$18)&gt;=0),SUM($C$17:$C$18),"n.a.")</x:f>
        <x:v>600</x:v>
      </x:c>
      <x:c r="I9" s="33" t="n">
        <x:f>IF(COUNT(F9:H9)=3,SUM(F9:H9),"n.a.")</x:f>
        <x:v>2700</x:v>
      </x:c>
      <x:c r="J9" s="33" t="n">
        <x:f>IF(AND(ISNUMBER(E9),E9&gt;=0,ISNUMBER($C$20),$C$20&gt;=0,$C$20&lt;1),E9*$C$20,"n.a.")</x:f>
        <x:v>70</x:v>
      </x:c>
      <x:c r="K9" s="34" t="n">
        <x:f>IF(AND(ISNUMBER(E9),E9&gt;=0,COUNT(I9:J9)=2),E9-SUM(I9:J9),"n.a.")</x:f>
        <x:v>730</x:v>
      </x:c>
      <x:c r="L9" s="16" t="n">
        <x:f>IF(AND(ISNUMBER(K9),ISNUMBER(E9),E9&gt;0),K9/E9,"n.a.")</x:f>
        <x:v>0.20857142857142857</x:v>
      </x:c>
    </x:row>
    <x:row r="10" ht="23" customHeight="1">
      <x:c r="B10" s="2" t="str">
        <x:v>10-hour overrun</x:v>
      </x:c>
      <x:c r="C10" s="22" t="n">
        <x:v>50</x:v>
      </x:c>
      <x:c r="D10" s="22" t="n">
        <x:v>160</x:v>
      </x:c>
      <x:c r="E10" s="31" t="n">
        <x:v>4400</x:v>
      </x:c>
      <x:c r="F10" s="33" t="n">
        <x:f>IF(AND(ISNUMBER(C10),C10&gt;=0,ISNUMBER($C$16),$C$16&gt;=0),C10*$C$16,"n.a.")</x:f>
        <x:v>3000</x:v>
      </x:c>
      <x:c r="G10" s="33" t="n">
        <x:f>IF(AND(ISNUMBER(C10),C10&gt;=0,ISNUMBER(D10),D10&gt;0,ISNUMBER($C$19),$C$19&gt;=0),C10*$C$19/D10,"n.a.")</x:f>
        <x:v>500</x:v>
      </x:c>
      <x:c r="H10" s="33" t="n">
        <x:f>IF(AND(COUNT($C$17:$C$18)=2,MIN($C$17:$C$18)&gt;=0),SUM($C$17:$C$18),"n.a.")</x:f>
        <x:v>600</x:v>
      </x:c>
      <x:c r="I10" s="33" t="n">
        <x:f>IF(COUNT(F10:H10)=3,SUM(F10:H10),"n.a.")</x:f>
        <x:v>4100</x:v>
      </x:c>
      <x:c r="J10" s="33" t="n">
        <x:f>IF(AND(ISNUMBER(E10),E10&gt;=0,ISNUMBER($C$20),$C$20&gt;=0,$C$20&lt;1),E10*$C$20,"n.a.")</x:f>
        <x:v>88</x:v>
      </x:c>
      <x:c r="K10" s="34" t="n">
        <x:f>IF(AND(ISNUMBER(E10),E10&gt;=0,COUNT(I10:J10)=2),E10-SUM(I10:J10),"n.a.")</x:f>
        <x:v>212</x:v>
      </x:c>
      <x:c r="L10" s="16" t="n">
        <x:f>IF(AND(ISNUMBER(K10),ISNUMBER(E10),E10&gt;0),K10/E10,"n.a.")</x:f>
        <x:v>0.04818181818181818</x:v>
      </x:c>
    </x:row>
    <x:row r="11" ht="23" customHeight="1">
      <x:c r="B11" s="35" t="str">
        <x:v>Lower sold capacity</x:v>
      </x:c>
      <x:c r="C11" s="36" t="n">
        <x:v>40</x:v>
      </x:c>
      <x:c r="D11" s="36" t="n">
        <x:v>80</x:v>
      </x:c>
      <x:c r="E11" s="37" t="n">
        <x:v>4400</x:v>
      </x:c>
      <x:c r="F11" s="38" t="n">
        <x:f>IF(AND(ISNUMBER(C11),C11&gt;=0,ISNUMBER($C$16),$C$16&gt;=0),C11*$C$16,"n.a.")</x:f>
        <x:v>2400</x:v>
      </x:c>
      <x:c r="G11" s="38" t="n">
        <x:f>IF(AND(ISNUMBER(C11),C11&gt;=0,ISNUMBER(D11),D11&gt;0,ISNUMBER($C$19),$C$19&gt;=0),C11*$C$19/D11,"n.a.")</x:f>
        <x:v>800</x:v>
      </x:c>
      <x:c r="H11" s="38" t="n">
        <x:f>IF(AND(COUNT($C$17:$C$18)=2,MIN($C$17:$C$18)&gt;=0),SUM($C$17:$C$18),"n.a.")</x:f>
        <x:v>600</x:v>
      </x:c>
      <x:c r="I11" s="38" t="n">
        <x:f>IF(COUNT(F11:H11)=3,SUM(F11:H11),"n.a.")</x:f>
        <x:v>3800</x:v>
      </x:c>
      <x:c r="J11" s="38" t="n">
        <x:f>IF(AND(ISNUMBER(E11),E11&gt;=0,ISNUMBER($C$20),$C$20&gt;=0,$C$20&lt;1),E11*$C$20,"n.a.")</x:f>
        <x:v>88</x:v>
      </x:c>
      <x:c r="K11" s="39" t="n">
        <x:f>IF(AND(ISNUMBER(E11),E11&gt;=0,COUNT(I11:J11)=2),E11-SUM(I11:J11),"n.a.")</x:f>
        <x:v>512</x:v>
      </x:c>
      <x:c r="L11" s="40" t="n">
        <x:f>IF(AND(ISNUMBER(K11),ISNUMBER(E11),E11&gt;0),K11/E11,"n.a.")</x:f>
        <x:v>0.11636363636363636</x:v>
      </x:c>
    </x:row>
    <x:row r="12" ht="23" customHeight="1"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3" customHeight="1"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3" customHeight="1"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6" customHeight="1">
      <x:c r="B15" s="10" t="str">
        <x:v>EXAMPLE INPUTS</x:v>
      </x:c>
      <x:c r="C15" s="10" t="str">
        <x:v>VALUE</x:v>
      </x:c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3" customHeight="1">
      <x:c r="B16" s="2" t="str">
        <x:v>Labour cost per hour</x:v>
      </x:c>
      <x:c r="C16" s="21" t="n">
        <x:v>60</x:v>
      </x:c>
      <x:c r="D16" s="2"/>
      <x:c r="E16" s="4" t="str">
        <x:v>Fully allocated labour cost, including owner pay once. Shared overhead excludes those costs.</x:v>
      </x:c>
      <x:c r="F16" s="3"/>
      <x:c r="G16" s="3"/>
      <x:c r="H16" s="3"/>
      <x:c r="I16" s="3"/>
      <x:c r="J16" s="3"/>
      <x:c r="K16" s="3"/>
      <x:c r="L16" s="3"/>
    </x:row>
    <x:row r="17" ht="23" customHeight="1">
      <x:c r="B17" s="2" t="str">
        <x:v>External specialist</x:v>
      </x:c>
      <x:c r="C17" s="21" t="n">
        <x:v>360</x:v>
      </x:c>
      <x:c r="D17" s="2"/>
      <x:c r="E17" s="4" t="str">
        <x:v>Reduced scope keeps the same specialist and data purchases.</x:v>
      </x:c>
      <x:c r="F17" s="3"/>
      <x:c r="G17" s="3"/>
      <x:c r="H17" s="3"/>
      <x:c r="I17" s="3"/>
      <x:c r="J17" s="3"/>
      <x:c r="K17" s="3"/>
      <x:c r="L17" s="3"/>
    </x:row>
    <x:row r="18" ht="23" customHeight="1">
      <x:c r="B18" s="2" t="str">
        <x:v>Project tools and data</x:v>
      </x:c>
      <x:c r="C18" s="21" t="n">
        <x:v>240</x:v>
      </x:c>
      <x:c r="D18" s="2"/>
      <x:c r="E18" s="4" t="str">
        <x:v>The overrun adds ten hours of labour and their allocated overhead.</x:v>
      </x:c>
      <x:c r="F18" s="3"/>
      <x:c r="G18" s="3"/>
      <x:c r="H18" s="3"/>
      <x:c r="I18" s="3"/>
      <x:c r="J18" s="3"/>
      <x:c r="K18" s="3"/>
      <x:c r="L18" s="3"/>
    </x:row>
    <x:row r="19" ht="23" customHeight="1">
      <x:c r="B19" s="2" t="str">
        <x:v>Monthly shared overhead</x:v>
      </x:c>
      <x:c r="C19" s="21" t="n">
        <x:v>1600</x:v>
      </x:c>
      <x:c r="D19" s="2"/>
      <x:c r="E19" s="4" t="str">
        <x:v>Lower capacity isolates shared overhead. Recalculate labour too if fixed pay is spread over sold hours.</x:v>
      </x:c>
      <x:c r="F19" s="3"/>
      <x:c r="G19" s="3"/>
      <x:c r="H19" s="3"/>
      <x:c r="I19" s="3"/>
      <x:c r="J19" s="3"/>
      <x:c r="K19" s="3"/>
      <x:c r="L19" s="3"/>
    </x:row>
    <x:row r="20" ht="23" customHeight="1">
      <x:c r="B20" s="2" t="str">
        <x:v>Payment fee rate</x:v>
      </x:c>
      <x:c r="C20" s="23" t="n">
        <x:v>0.02</x:v>
      </x:c>
      <x:c r="D20" s="2"/>
      <x:c r="E20" s="4" t="str">
        <x:v>The 2% payment fee is an illustrative input, not a provider tariff.</x:v>
      </x:c>
      <x:c r="F20" s="3"/>
      <x:c r="G20" s="3"/>
      <x:c r="H20" s="3"/>
      <x:c r="I20" s="3"/>
      <x:c r="J20" s="3"/>
      <x:c r="K20" s="3"/>
      <x:c r="L20" s="3"/>
    </x:row>
    <x:row r="21" ht="23" customHeight="1">
      <x:c r="B21" s="2"/>
      <x:c r="C21" s="2"/>
      <x:c r="D21" s="2"/>
      <x:c r="E21" s="4"/>
      <x:c r="F21" s="3"/>
      <x:c r="G21" s="3"/>
      <x:c r="H21" s="3"/>
      <x:c r="I21" s="3"/>
      <x:c r="J21" s="3"/>
      <x:c r="K21" s="3"/>
      <x:c r="L21" s="3"/>
    </x:row>
    <x:row r="22" ht="23" customHeight="1">
      <x:c r="B22" s="2"/>
      <x:c r="C22" s="2"/>
      <x:c r="D22" s="2"/>
      <x:c r="E22" s="4" t="str">
        <x:f>IF(OR(COUNT(C7:E11)&lt;&gt;15,COUNT(C16:C20)&lt;&gt;5),"Enter numbers in every amber cell.",IF(OR(MIN(C7:E11)&lt;0,MIN(C16:C20)&lt;0),"Inputs cannot be negative.",IF(MIN(D7:D11)&lt;=0,"Client-delivery capacity must be greater than zero.",IF(C20&gt;=1,"Payment fee must be below 100%.","Inputs fit the example calculations."))))</x:f>
        <x:v>Inputs fit the example calculations.</x:v>
      </x:c>
      <x:c r="F22" s="3"/>
      <x:c r="G22" s="3"/>
      <x:c r="H22" s="3"/>
      <x:c r="I22" s="3"/>
      <x:c r="J22" s="3"/>
      <x:c r="K22" s="3"/>
      <x:c r="L22" s="3"/>
    </x:row>
    <x:row r="23" ht="23" customHeight="1">
      <x:c r="B23" s="2"/>
      <x:c r="C23" s="2"/>
      <x:c r="D23" s="2"/>
      <x:c r="E23" s="4"/>
      <x:c r="F23" s="3"/>
      <x:c r="G23" s="3"/>
      <x:c r="H23" s="3"/>
      <x:c r="I23" s="3"/>
      <x:c r="J23" s="3"/>
      <x:c r="K23" s="3"/>
      <x:c r="L23" s="3"/>
    </x:row>
    <x:row r="24" ht="23" customHeight="1">
      <x:c r="B24" s="2"/>
      <x:c r="C24" s="2"/>
      <x:c r="D24" s="2"/>
      <x:c r="E24" s="4"/>
      <x:c r="F24" s="3"/>
      <x:c r="G24" s="3"/>
      <x:c r="H24" s="3"/>
      <x:c r="I24" s="3"/>
      <x:c r="J24" s="3"/>
      <x:c r="K24" s="3"/>
      <x:c r="L24" s="3"/>
    </x:row>
    <x:row r="25" ht="26" customHeight="1">
      <x:c r="B25" s="10" t="str">
        <x:v>MARGIN AND MARKUP</x:v>
      </x:c>
      <x:c r="C25" s="10" t="str">
        <x:v>VALUE</x:v>
      </x:c>
      <x:c r="D25" s="2"/>
      <x:c r="E25" s="4"/>
      <x:c r="F25" s="3"/>
      <x:c r="G25" s="3"/>
      <x:c r="H25" s="3"/>
      <x:c r="I25" s="3"/>
      <x:c r="J25" s="3"/>
      <x:c r="K25" s="3"/>
      <x:c r="L25" s="3"/>
    </x:row>
    <x:row r="26" ht="23" customHeight="1">
      <x:c r="B26" s="2" t="str">
        <x:v>Cost for comparison</x:v>
      </x:c>
      <x:c r="C26" s="21" t="n">
        <x:v>3400</x:v>
      </x:c>
      <x:c r="D26" s="2"/>
      <x:c r="E26" s="4" t="str">
        <x:v>Uses the same $3,400 starting cost as the article. The payment fee uses C20 above.</x:v>
      </x:c>
      <x:c r="F26" s="3"/>
      <x:c r="G26" s="3"/>
      <x:c r="H26" s="3"/>
      <x:c r="I26" s="3"/>
      <x:c r="J26" s="3"/>
      <x:c r="K26" s="3"/>
      <x:c r="L26" s="3"/>
    </x:row>
    <x:row r="27" ht="23" customHeight="1">
      <x:c r="B27" s="2" t="str">
        <x:v>Markup on cost</x:v>
      </x:c>
      <x:c r="C27" s="23" t="n">
        <x:v>0.2</x:v>
      </x:c>
      <x:c r="D27" s="2"/>
      <x:c r="E27" s="4" t="str">
        <x:v>Markup divides the amount above cost by cost.</x:v>
      </x:c>
      <x:c r="F27" s="3"/>
      <x:c r="G27" s="3"/>
      <x:c r="H27" s="3"/>
      <x:c r="I27" s="3"/>
      <x:c r="J27" s="3"/>
      <x:c r="K27" s="3"/>
      <x:c r="L27" s="3"/>
    </x:row>
    <x:row r="28" ht="23" customHeight="1">
      <x:c r="B28" s="2" t="str">
        <x:v>Target margin on fee</x:v>
      </x:c>
      <x:c r="C28" s="23" t="n">
        <x:v>0.2</x:v>
      </x:c>
      <x:c r="D28" s="2"/>
      <x:c r="E28" s="4" t="str">
        <x:v>Margin divides the amount above cost by the quoted fee.</x:v>
      </x:c>
      <x:c r="F28" s="3"/>
      <x:c r="G28" s="3"/>
      <x:c r="H28" s="3"/>
      <x:c r="I28" s="3"/>
      <x:c r="J28" s="3"/>
      <x:c r="K28" s="3"/>
      <x:c r="L28" s="3"/>
    </x:row>
    <x:row r="29" ht="23" customHeight="1">
      <x:c r="B29" s="2"/>
      <x:c r="C29" s="2"/>
      <x:c r="D29" s="2"/>
      <x:c r="E29" s="4"/>
      <x:c r="F29" s="3"/>
      <x:c r="G29" s="3"/>
      <x:c r="H29" s="3"/>
      <x:c r="I29" s="3"/>
      <x:c r="J29" s="3"/>
      <x:c r="K29" s="3"/>
      <x:c r="L29" s="3"/>
    </x:row>
    <x:row r="30" ht="23" customHeight="1">
      <x:c r="B30" s="2" t="str">
        <x:v>Fee at chosen markup</x:v>
      </x:c>
      <x:c r="C30" s="11" t="n">
        <x:f>IF(AND(COUNT(C26:C27)=2,MIN(C26:C27)&gt;=0),C26*(1+C27),"n.a.")</x:f>
        <x:v>4080</x:v>
      </x:c>
      <x:c r="D30" s="2"/>
      <x:c r="E30" s="4" t="str">
        <x:v>Cost x (1 + markup). Change the input to test another rate.</x:v>
      </x:c>
      <x:c r="F30" s="3"/>
      <x:c r="G30" s="3"/>
      <x:c r="H30" s="3"/>
      <x:c r="I30" s="3"/>
      <x:c r="J30" s="3"/>
      <x:c r="K30" s="3"/>
      <x:c r="L30" s="3"/>
    </x:row>
    <x:row r="31" ht="23" customHeight="1">
      <x:c r="B31" s="2" t="str">
        <x:v>Margin before payment fee</x:v>
      </x:c>
      <x:c r="C31" s="12" t="n">
        <x:f>IF(AND(ISNUMBER(C30),C30&gt;0),(C30-C26)/C30,"n.a.")</x:f>
        <x:v>0.16666666666666666</x:v>
      </x:c>
      <x:c r="D31" s="2"/>
      <x:c r="E31" s="4" t="str">
        <x:v>With the starting inputs, 20% markup gives 16.67% margin before payment fees.</x:v>
      </x:c>
      <x:c r="F31" s="3"/>
      <x:c r="G31" s="3"/>
      <x:c r="H31" s="3"/>
      <x:c r="I31" s="3"/>
      <x:c r="J31" s="3"/>
      <x:c r="K31" s="3"/>
      <x:c r="L31" s="3"/>
    </x:row>
    <x:row r="32" ht="23" customHeight="1">
      <x:c r="B32" s="2" t="str">
        <x:v>Margin after payment fee</x:v>
      </x:c>
      <x:c r="C32" s="12" t="n">
        <x:f>IF(AND(ISNUMBER(C31),ISNUMBER(C20),C20&gt;=0,C20&lt;1),C31-C20,"n.a.")</x:f>
        <x:v>0.14666666666666667</x:v>
      </x:c>
      <x:c r="D32" s="2"/>
      <x:c r="E32" s="4" t="str">
        <x:v>Subtract the payment fee rate. The starting margin after fees is 14.67%.</x:v>
      </x:c>
      <x:c r="F32" s="3"/>
      <x:c r="G32" s="3"/>
      <x:c r="H32" s="3"/>
      <x:c r="I32" s="3"/>
      <x:c r="J32" s="3"/>
      <x:c r="K32" s="3"/>
      <x:c r="L32" s="3"/>
    </x:row>
    <x:row r="33" ht="23" customHeight="1">
      <x:c r="B33" s="2" t="str">
        <x:v>Fee at chosen margin</x:v>
      </x:c>
      <x:c r="C33" s="11" t="n">
        <x:f>IF(AND(ISNUMBER(C26),C26&gt;=0,ISNUMBER(C28),C28&gt;=0,ISNUMBER(C20),C20&gt;=0,SUM(C28,C20)&lt;1),C26/(1-C28-C20),"n.a.")</x:f>
        <x:v>4358.974358974358</x:v>
      </x:c>
      <x:c r="D33" s="2"/>
      <x:c r="E33" s="4" t="str">
        <x:v>Cost / (1 - payment fee - target margin). The starting target fee is $4,358.97.</x:v>
      </x:c>
      <x:c r="F33" s="3"/>
      <x:c r="G33" s="3"/>
      <x:c r="H33" s="3"/>
      <x:c r="I33" s="3"/>
      <x:c r="J33" s="3"/>
      <x:c r="K33" s="3"/>
      <x:c r="L33" s="3"/>
    </x:row>
    <x:row r="34" ht="23" customHeight="1">
      <x:c r="B34" s="2"/>
      <x:c r="C34" s="2"/>
      <x:c r="D34" s="2"/>
      <x:c r="E34" s="4" t="str">
        <x:f>IF(COUNT(C26:C28)&lt;&gt;3,"Enter a number in every markup input.",IF(MIN(C26:C28)&lt;0,"Markup inputs cannot be negative.",IF(OR(NOT(ISNUMBER(C20)),C20&lt;0,SUM(C28,C20)&gt;=1),"Payment fee plus target margin must be below 100%.","Markup inputs fit the model.")))</x:f>
        <x:v>Markup inputs fit the model.</x:v>
      </x:c>
      <x:c r="F34" s="3"/>
      <x:c r="G34" s="3"/>
      <x:c r="H34" s="3"/>
      <x:c r="I34" s="3"/>
      <x:c r="J34" s="3"/>
      <x:c r="K34" s="3"/>
      <x:c r="L34" s="3"/>
    </x:row>
    <x:row r="35" ht="23" customHeight="1">
      <x:c r="B35" s="2"/>
      <x:c r="C35" s="2"/>
      <x:c r="D35" s="2"/>
      <x:c r="E35" s="4"/>
      <x:c r="F35" s="3"/>
      <x:c r="G35" s="3"/>
      <x:c r="H35" s="3"/>
      <x:c r="I35" s="3"/>
      <x:c r="J35" s="3"/>
      <x:c r="K35" s="3"/>
      <x:c r="L35" s="3"/>
    </x:row>
    <x:row r="36" ht="23" customHeight="1">
      <x:c r="B36" s="2"/>
      <x:c r="C36" s="2"/>
      <x:c r="D36" s="2"/>
      <x:c r="E36" s="4"/>
      <x:c r="F36" s="3"/>
      <x:c r="G36" s="3"/>
      <x:c r="H36" s="3"/>
      <x:c r="I36" s="3"/>
      <x:c r="J36" s="3"/>
      <x:c r="K36" s="3"/>
      <x:c r="L36" s="3"/>
    </x:row>
    <x:row r="37" ht="23" customHeight="1">
      <x:c r="B37" s="2" t="str">
        <x:v>Source of inputs</x:v>
      </x:c>
      <x:c r="C37" s="2"/>
      <x:c r="D37" s="2"/>
      <x:c r="E37" s="4" t="str">
        <x:v>LeadGenCrypto teaching examples, 26 October 2026. Illustrative inputs, not market rates or targets.</x:v>
      </x:c>
      <x:c r="F37" s="3"/>
      <x:c r="G37" s="3"/>
      <x:c r="H37" s="3"/>
      <x:c r="I37" s="3"/>
      <x:c r="J37" s="3"/>
      <x:c r="K37" s="3"/>
      <x:c r="L37" s="3"/>
    </x:row>
    <x:row r="38" ht="23" customHeight="1">
      <x:c r="B38" s="2" t="str">
        <x:v>Interpretation</x:v>
      </x:c>
      <x:c r="C38" s="2"/>
      <x:c r="D38" s="2"/>
      <x:c r="E38" s="4" t="str">
        <x:v>Modelled surplus is before income tax. It is not cash collected or statutory profit.</x:v>
      </x:c>
      <x:c r="F38" s="3"/>
      <x:c r="G38" s="3"/>
      <x:c r="H38" s="3"/>
      <x:c r="I38" s="3"/>
      <x:c r="J38" s="3"/>
      <x:c r="K38" s="3"/>
      <x:c r="L38" s="3"/>
    </x:row>
  </x:sheetData>
  <x:conditionalFormatting sqref="L7:L11">
    <x:cfRule type="cellIs" dxfId="5" priority="1" operator="lessThan">
      <x:formula>0</x:formula>
    </x:cfRule>
  </x:conditionalFormatting>
  <x:conditionalFormatting sqref="E22:E22">
    <x:cfRule type="notContainsText" dxfId="6" priority="2" text="Inputs fit"/>
  </x:conditionalFormatting>
  <x:conditionalFormatting sqref="E34:E34">
    <x:cfRule type="notContainsText" dxfId="7" priority="3" text="Markup inputs fit"/>
  </x:conditionalFormatting>
  <x:pageMargins left="0.7" right="0.7" top="0.75" bottom="0.75" header="0.3" footer="0.3"/>
</x:worksheet>
</file>